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Índices" sheetId="1" r:id="rId5"/>
    <sheet state="visible" name="Plantel" sheetId="2" r:id="rId6"/>
    <sheet state="visible" name="Valores R$" sheetId="3" r:id="rId7"/>
    <sheet state="visible" name="Incubação" sheetId="4" r:id="rId8"/>
  </sheets>
  <definedNames/>
  <calcPr/>
</workbook>
</file>

<file path=xl/sharedStrings.xml><?xml version="1.0" encoding="utf-8"?>
<sst xmlns="http://schemas.openxmlformats.org/spreadsheetml/2006/main" count="64" uniqueCount="52">
  <si>
    <t>Baia</t>
  </si>
  <si>
    <t>Cons. Ração Leves F</t>
  </si>
  <si>
    <t>Fêmeas</t>
  </si>
  <si>
    <t>Machos</t>
  </si>
  <si>
    <t>Produção ovos</t>
  </si>
  <si>
    <t>Seleção</t>
  </si>
  <si>
    <t>Ração</t>
  </si>
  <si>
    <t>Cons. Ração Leves M</t>
  </si>
  <si>
    <t>Leves</t>
  </si>
  <si>
    <t>Chocadeira 200</t>
  </si>
  <si>
    <t>Cons. Ração Dupla F</t>
  </si>
  <si>
    <t>Cons. Ração Dupla M</t>
  </si>
  <si>
    <t>Cons. Ração Pesadas F</t>
  </si>
  <si>
    <t>Ração dia</t>
  </si>
  <si>
    <t>Cons. Ração Pesadas M</t>
  </si>
  <si>
    <t>Postura Leve</t>
  </si>
  <si>
    <t>Ração semana</t>
  </si>
  <si>
    <t>Receita ovo</t>
  </si>
  <si>
    <t>Despesa Baia</t>
  </si>
  <si>
    <t>Custo Total</t>
  </si>
  <si>
    <t>Baia Leves</t>
  </si>
  <si>
    <t>Postura Dupla</t>
  </si>
  <si>
    <t>Postura Pesada</t>
  </si>
  <si>
    <t>Ovos semana</t>
  </si>
  <si>
    <t>Eclosão</t>
  </si>
  <si>
    <t>Nascimentos</t>
  </si>
  <si>
    <t>Leve</t>
  </si>
  <si>
    <t>Valor da ração</t>
  </si>
  <si>
    <t>Valor ovos consumo</t>
  </si>
  <si>
    <t>Dupla</t>
  </si>
  <si>
    <t>Pesada</t>
  </si>
  <si>
    <t>Baia Dupla</t>
  </si>
  <si>
    <t>Total semana</t>
  </si>
  <si>
    <t>Baia Pesada</t>
  </si>
  <si>
    <t>Despesas Fixas semana</t>
  </si>
  <si>
    <t>Energia</t>
  </si>
  <si>
    <t>Gasolina</t>
  </si>
  <si>
    <t>Vac &amp; Med</t>
  </si>
  <si>
    <t>Deprec Choc</t>
  </si>
  <si>
    <t>Deprec Galpão</t>
  </si>
  <si>
    <t>Salários</t>
  </si>
  <si>
    <t>Total</t>
  </si>
  <si>
    <t>Total Baia</t>
  </si>
  <si>
    <t>Pintos Nascidos - 75%</t>
  </si>
  <si>
    <t>Custo</t>
  </si>
  <si>
    <t>Venda</t>
  </si>
  <si>
    <t>Lucro/ cab</t>
  </si>
  <si>
    <t>Pintos Nascidos - 65%</t>
  </si>
  <si>
    <t>Eclosão 75%</t>
  </si>
  <si>
    <t>Eclosão 65%</t>
  </si>
  <si>
    <t>Diferença sem</t>
  </si>
  <si>
    <t>Diferença 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</si>
</sst>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##&quot;g&quot;"/>
    <numFmt numFmtId="165" formatCode="###.00&quot;Kg&quot;"/>
    <numFmt numFmtId="166" formatCode="[$R$ -416]#,##0.00"/>
  </numFmts>
  <fonts count="4">
    <font>
      <sz val="10.0"/>
      <color rgb="FF000000"/>
      <name val="Arial"/>
      <scheme val="minor"/>
    </font>
    <font>
      <color theme="1"/>
      <name val="Arial"/>
      <scheme val="minor"/>
    </font>
    <font/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34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2" fillId="0" fontId="1" numFmtId="0" xfId="0" applyAlignment="1" applyBorder="1" applyFont="1">
      <alignment readingOrder="0"/>
    </xf>
    <xf borderId="3" fillId="0" fontId="1" numFmtId="0" xfId="0" applyAlignment="1" applyBorder="1" applyFont="1">
      <alignment readingOrder="0"/>
    </xf>
    <xf borderId="4" fillId="0" fontId="1" numFmtId="164" xfId="0" applyAlignment="1" applyBorder="1" applyFont="1" applyNumberFormat="1">
      <alignment readingOrder="0"/>
    </xf>
    <xf borderId="5" fillId="0" fontId="1" numFmtId="0" xfId="0" applyAlignment="1" applyBorder="1" applyFont="1">
      <alignment readingOrder="0"/>
    </xf>
    <xf borderId="6" fillId="0" fontId="1" numFmtId="0" xfId="0" applyAlignment="1" applyBorder="1" applyFont="1">
      <alignment readingOrder="0"/>
    </xf>
    <xf borderId="7" fillId="0" fontId="1" numFmtId="0" xfId="0" applyAlignment="1" applyBorder="1" applyFont="1">
      <alignment readingOrder="0"/>
    </xf>
    <xf borderId="8" fillId="0" fontId="1" numFmtId="164" xfId="0" applyAlignment="1" applyBorder="1" applyFont="1" applyNumberFormat="1">
      <alignment readingOrder="0"/>
    </xf>
    <xf borderId="9" fillId="0" fontId="1" numFmtId="0" xfId="0" applyAlignment="1" applyBorder="1" applyFont="1">
      <alignment readingOrder="0"/>
    </xf>
    <xf borderId="10" fillId="0" fontId="1" numFmtId="0" xfId="0" applyAlignment="1" applyBorder="1" applyFont="1">
      <alignment horizontal="center" readingOrder="0"/>
    </xf>
    <xf borderId="11" fillId="0" fontId="1" numFmtId="0" xfId="0" applyAlignment="1" applyBorder="1" applyFont="1">
      <alignment readingOrder="0"/>
    </xf>
    <xf borderId="12" fillId="0" fontId="2" numFmtId="0" xfId="0" applyBorder="1" applyFont="1"/>
    <xf borderId="13" fillId="0" fontId="1" numFmtId="0" xfId="0" applyAlignment="1" applyBorder="1" applyFont="1">
      <alignment readingOrder="0"/>
    </xf>
    <xf borderId="14" fillId="0" fontId="2" numFmtId="0" xfId="0" applyBorder="1" applyFont="1"/>
    <xf borderId="8" fillId="0" fontId="1" numFmtId="10" xfId="0" applyAlignment="1" applyBorder="1" applyFont="1" applyNumberFormat="1">
      <alignment readingOrder="0"/>
    </xf>
    <xf borderId="7" fillId="0" fontId="1" numFmtId="0" xfId="0" applyBorder="1" applyFont="1"/>
    <xf borderId="9" fillId="0" fontId="1" numFmtId="1" xfId="0" applyBorder="1" applyFont="1" applyNumberFormat="1"/>
    <xf borderId="15" fillId="0" fontId="1" numFmtId="0" xfId="0" applyAlignment="1" applyBorder="1" applyFont="1">
      <alignment readingOrder="0"/>
    </xf>
    <xf borderId="16" fillId="2" fontId="1" numFmtId="0" xfId="0" applyAlignment="1" applyBorder="1" applyFill="1" applyFont="1">
      <alignment readingOrder="0"/>
    </xf>
    <xf borderId="9" fillId="0" fontId="1" numFmtId="0" xfId="0" applyBorder="1" applyFont="1"/>
    <xf borderId="17" fillId="0" fontId="2" numFmtId="0" xfId="0" applyBorder="1" applyFont="1"/>
    <xf borderId="9" fillId="0" fontId="1" numFmtId="4" xfId="0" applyBorder="1" applyFont="1" applyNumberFormat="1"/>
    <xf borderId="8" fillId="0" fontId="1" numFmtId="4" xfId="0" applyBorder="1" applyFont="1" applyNumberFormat="1"/>
    <xf borderId="15" fillId="0" fontId="1" numFmtId="165" xfId="0" applyBorder="1" applyFont="1" applyNumberFormat="1"/>
    <xf borderId="18" fillId="0" fontId="1" numFmtId="0" xfId="0" applyAlignment="1" applyBorder="1" applyFont="1">
      <alignment readingOrder="0"/>
    </xf>
    <xf borderId="15" fillId="0" fontId="1" numFmtId="3" xfId="0" applyBorder="1" applyFont="1" applyNumberFormat="1"/>
    <xf borderId="19" fillId="0" fontId="1" numFmtId="4" xfId="0" applyBorder="1" applyFont="1" applyNumberFormat="1"/>
    <xf borderId="20" fillId="0" fontId="3" numFmtId="166" xfId="0" applyBorder="1" applyFont="1" applyNumberFormat="1"/>
    <xf borderId="21" fillId="0" fontId="1" numFmtId="166" xfId="0" applyBorder="1" applyFont="1" applyNumberFormat="1"/>
    <xf borderId="22" fillId="0" fontId="1" numFmtId="0" xfId="0" applyAlignment="1" applyBorder="1" applyFont="1">
      <alignment readingOrder="0"/>
    </xf>
    <xf borderId="23" fillId="0" fontId="1" numFmtId="0" xfId="0" applyAlignment="1" applyBorder="1" applyFont="1">
      <alignment readingOrder="0"/>
    </xf>
    <xf borderId="23" fillId="0" fontId="1" numFmtId="0" xfId="0" applyBorder="1" applyFont="1"/>
    <xf borderId="23" fillId="0" fontId="1" numFmtId="1" xfId="0" applyBorder="1" applyFont="1" applyNumberFormat="1"/>
    <xf borderId="24" fillId="0" fontId="1" numFmtId="3" xfId="0" applyBorder="1" applyFont="1" applyNumberFormat="1"/>
    <xf borderId="23" fillId="0" fontId="1" numFmtId="4" xfId="0" applyBorder="1" applyFont="1" applyNumberFormat="1"/>
    <xf borderId="24" fillId="0" fontId="1" numFmtId="165" xfId="0" applyBorder="1" applyFont="1" applyNumberFormat="1"/>
    <xf borderId="25" fillId="0" fontId="3" numFmtId="166" xfId="0" applyBorder="1" applyFont="1" applyNumberFormat="1"/>
    <xf borderId="26" fillId="0" fontId="1" numFmtId="166" xfId="0" applyBorder="1" applyFont="1" applyNumberFormat="1"/>
    <xf borderId="0" fillId="0" fontId="1" numFmtId="0" xfId="0" applyAlignment="1" applyFont="1">
      <alignment horizontal="center" readingOrder="0"/>
    </xf>
    <xf borderId="15" fillId="0" fontId="1" numFmtId="4" xfId="0" applyAlignment="1" applyBorder="1" applyFont="1" applyNumberFormat="1">
      <alignment readingOrder="0"/>
    </xf>
    <xf borderId="15" fillId="0" fontId="1" numFmtId="4" xfId="0" applyBorder="1" applyFont="1" applyNumberFormat="1"/>
    <xf borderId="24" fillId="0" fontId="1" numFmtId="4" xfId="0" applyBorder="1" applyFont="1" applyNumberFormat="1"/>
    <xf borderId="0" fillId="0" fontId="1" numFmtId="4" xfId="0" applyFont="1" applyNumberFormat="1"/>
    <xf borderId="27" fillId="0" fontId="2" numFmtId="0" xfId="0" applyBorder="1" applyFont="1"/>
    <xf borderId="13" fillId="0" fontId="3" numFmtId="166" xfId="0" applyBorder="1" applyFont="1" applyNumberFormat="1"/>
    <xf borderId="9" fillId="0" fontId="1" numFmtId="3" xfId="0" applyBorder="1" applyFont="1" applyNumberFormat="1"/>
    <xf borderId="20" fillId="0" fontId="1" numFmtId="166" xfId="0" applyBorder="1" applyFont="1" applyNumberFormat="1"/>
    <xf borderId="7" fillId="0" fontId="1" numFmtId="4" xfId="0" applyAlignment="1" applyBorder="1" applyFont="1" applyNumberFormat="1">
      <alignment readingOrder="0"/>
    </xf>
    <xf borderId="20" fillId="0" fontId="1" numFmtId="4" xfId="0" applyBorder="1" applyFont="1" applyNumberFormat="1"/>
    <xf borderId="21" fillId="0" fontId="1" numFmtId="4" xfId="0" applyBorder="1" applyFont="1" applyNumberFormat="1"/>
    <xf borderId="23" fillId="0" fontId="1" numFmtId="3" xfId="0" applyBorder="1" applyFont="1" applyNumberFormat="1"/>
    <xf borderId="25" fillId="0" fontId="1" numFmtId="166" xfId="0" applyBorder="1" applyFont="1" applyNumberFormat="1"/>
    <xf borderId="22" fillId="0" fontId="1" numFmtId="4" xfId="0" applyAlignment="1" applyBorder="1" applyFont="1" applyNumberFormat="1">
      <alignment readingOrder="0"/>
    </xf>
    <xf borderId="25" fillId="0" fontId="1" numFmtId="4" xfId="0" applyBorder="1" applyFont="1" applyNumberFormat="1"/>
    <xf borderId="26" fillId="0" fontId="1" numFmtId="4" xfId="0" applyBorder="1" applyFont="1" applyNumberFormat="1"/>
    <xf borderId="15" fillId="0" fontId="1" numFmtId="166" xfId="0" applyBorder="1" applyFont="1" applyNumberFormat="1"/>
    <xf borderId="24" fillId="0" fontId="1" numFmtId="166" xfId="0" applyBorder="1" applyFont="1" applyNumberFormat="1"/>
    <xf borderId="28" fillId="0" fontId="1" numFmtId="0" xfId="0" applyAlignment="1" applyBorder="1" applyFont="1">
      <alignment readingOrder="0"/>
    </xf>
    <xf borderId="29" fillId="0" fontId="1" numFmtId="166" xfId="0" applyBorder="1" applyFont="1" applyNumberFormat="1"/>
    <xf borderId="30" fillId="0" fontId="1" numFmtId="0" xfId="0" applyAlignment="1" applyBorder="1" applyFont="1">
      <alignment readingOrder="0"/>
    </xf>
    <xf borderId="31" fillId="0" fontId="1" numFmtId="166" xfId="0" applyBorder="1" applyFont="1" applyNumberFormat="1"/>
    <xf borderId="32" fillId="0" fontId="1" numFmtId="0" xfId="0" applyAlignment="1" applyBorder="1" applyFont="1">
      <alignment readingOrder="0"/>
    </xf>
    <xf borderId="33" fillId="0" fontId="1" numFmtId="166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876300</xdr:colOff>
      <xdr:row>3</xdr:row>
      <xdr:rowOff>76200</xdr:rowOff>
    </xdr:from>
    <xdr:ext cx="4876800" cy="24098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200025</xdr:colOff>
      <xdr:row>19</xdr:row>
      <xdr:rowOff>28575</xdr:rowOff>
    </xdr:from>
    <xdr:ext cx="4876800" cy="2085975"/>
    <xdr:pic>
      <xdr:nvPicPr>
        <xdr:cNvPr id="0" name="image3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876300</xdr:colOff>
      <xdr:row>31</xdr:row>
      <xdr:rowOff>85725</xdr:rowOff>
    </xdr:from>
    <xdr:ext cx="4867275" cy="2152650"/>
    <xdr:pic>
      <xdr:nvPicPr>
        <xdr:cNvPr id="0" name="image2.png" title="Imagem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2" width="21.63"/>
  </cols>
  <sheetData>
    <row r="3">
      <c r="A3" s="1"/>
      <c r="B3" s="3" t="s">
        <v>1</v>
      </c>
      <c r="C3" s="5">
        <v>120.0</v>
      </c>
    </row>
    <row r="4">
      <c r="A4" s="1"/>
      <c r="B4" s="7" t="s">
        <v>7</v>
      </c>
      <c r="C4" s="9">
        <v>145.0</v>
      </c>
    </row>
    <row r="5">
      <c r="A5" s="1"/>
      <c r="B5" s="7" t="s">
        <v>10</v>
      </c>
      <c r="C5" s="9">
        <v>150.0</v>
      </c>
    </row>
    <row r="6">
      <c r="A6" s="1"/>
      <c r="B6" s="7" t="s">
        <v>11</v>
      </c>
      <c r="C6" s="9">
        <v>180.0</v>
      </c>
    </row>
    <row r="7">
      <c r="A7" s="1"/>
      <c r="B7" s="7" t="s">
        <v>12</v>
      </c>
      <c r="C7" s="9">
        <v>170.0</v>
      </c>
    </row>
    <row r="8">
      <c r="A8" s="1"/>
      <c r="B8" s="7" t="s">
        <v>14</v>
      </c>
      <c r="C8" s="9">
        <v>210.0</v>
      </c>
    </row>
    <row r="9">
      <c r="A9" s="1"/>
      <c r="B9" s="7" t="s">
        <v>15</v>
      </c>
      <c r="C9" s="16">
        <v>0.7</v>
      </c>
    </row>
    <row r="10">
      <c r="A10" s="1"/>
      <c r="B10" s="7" t="s">
        <v>21</v>
      </c>
      <c r="C10" s="16">
        <v>0.65</v>
      </c>
    </row>
    <row r="11">
      <c r="A11" s="1"/>
      <c r="B11" s="7" t="s">
        <v>22</v>
      </c>
      <c r="C11" s="16">
        <v>0.62</v>
      </c>
    </row>
    <row r="12">
      <c r="A12" s="1"/>
      <c r="B12" s="7" t="s">
        <v>5</v>
      </c>
      <c r="C12" s="16">
        <v>0.8</v>
      </c>
    </row>
    <row r="13">
      <c r="A13" s="1"/>
      <c r="B13" s="7" t="s">
        <v>24</v>
      </c>
      <c r="C13" s="16">
        <v>0.75</v>
      </c>
    </row>
    <row r="14" ht="9.0" customHeight="1">
      <c r="A14" s="1"/>
      <c r="B14" s="20"/>
      <c r="C14" s="22"/>
    </row>
    <row r="15">
      <c r="A15" s="1"/>
      <c r="B15" s="7" t="s">
        <v>27</v>
      </c>
      <c r="C15" s="24">
        <f>85/40</f>
        <v>2.125</v>
      </c>
    </row>
    <row r="16">
      <c r="A16" s="1"/>
      <c r="B16" s="26" t="s">
        <v>28</v>
      </c>
      <c r="C16" s="28">
        <f>14</f>
        <v>14</v>
      </c>
    </row>
  </sheetData>
  <mergeCells count="1">
    <mergeCell ref="B14:C1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sheetData>
    <row r="3">
      <c r="A3" s="1"/>
      <c r="B3" s="2" t="s">
        <v>0</v>
      </c>
      <c r="C3" s="4" t="s">
        <v>2</v>
      </c>
      <c r="D3" s="4" t="s">
        <v>3</v>
      </c>
      <c r="E3" s="4" t="s">
        <v>4</v>
      </c>
      <c r="F3" s="4" t="s">
        <v>5</v>
      </c>
      <c r="G3" s="6" t="s">
        <v>6</v>
      </c>
    </row>
    <row r="4">
      <c r="A4" s="1"/>
      <c r="B4" s="8" t="s">
        <v>8</v>
      </c>
      <c r="C4" s="10">
        <v>15.0</v>
      </c>
      <c r="D4" s="10">
        <v>2.0</v>
      </c>
      <c r="E4" s="18">
        <f>round((C4*'Índices'!C9),0)</f>
        <v>11</v>
      </c>
      <c r="F4" s="21">
        <f>round((E4*'Índices'!$C$12),0)</f>
        <v>9</v>
      </c>
      <c r="G4" s="25">
        <f>((C4*'Índices'!C3)+(D4*'Índices'!C4))/1000</f>
        <v>2.09</v>
      </c>
    </row>
    <row r="5">
      <c r="A5" s="1"/>
      <c r="B5" s="8" t="s">
        <v>29</v>
      </c>
      <c r="C5" s="10">
        <v>15.0</v>
      </c>
      <c r="D5" s="10">
        <v>2.0</v>
      </c>
      <c r="E5" s="18">
        <f>round((C5*'Índices'!C10),0)</f>
        <v>10</v>
      </c>
      <c r="F5" s="21">
        <f>round((E5*'Índices'!$C$12),0)</f>
        <v>8</v>
      </c>
      <c r="G5" s="25">
        <f>((C5*'Índices'!C5)+(D5*'Índices'!C6))/1000</f>
        <v>2.61</v>
      </c>
    </row>
    <row r="6">
      <c r="A6" s="1"/>
      <c r="B6" s="31" t="s">
        <v>30</v>
      </c>
      <c r="C6" s="32">
        <v>15.0</v>
      </c>
      <c r="D6" s="32">
        <v>2.0</v>
      </c>
      <c r="E6" s="34">
        <f>round((C6*'Índices'!C11),0)</f>
        <v>9</v>
      </c>
      <c r="F6" s="33">
        <f>round((E6*'Índices'!$C$12),0)</f>
        <v>7</v>
      </c>
      <c r="G6" s="37">
        <f>((C6*'Índices'!C7)+(D6*'Índices'!C8))/1000</f>
        <v>2.97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8.63"/>
  </cols>
  <sheetData>
    <row r="3">
      <c r="A3" s="1"/>
      <c r="B3" s="2"/>
      <c r="C3" s="4" t="s">
        <v>13</v>
      </c>
      <c r="D3" s="4" t="s">
        <v>16</v>
      </c>
      <c r="E3" s="4" t="s">
        <v>17</v>
      </c>
      <c r="F3" s="12" t="s">
        <v>18</v>
      </c>
      <c r="G3" s="14" t="s">
        <v>19</v>
      </c>
    </row>
    <row r="4">
      <c r="A4" s="1"/>
      <c r="B4" s="8" t="s">
        <v>20</v>
      </c>
      <c r="C4" s="23">
        <f>Plantel!G4*'Índices'!$C$15</f>
        <v>4.44125</v>
      </c>
      <c r="D4" s="23">
        <f t="shared" ref="D4:D6" si="1">C4*7</f>
        <v>31.08875</v>
      </c>
      <c r="E4" s="23">
        <f>(Plantel!E4-Plantel!F4)*7/12*'Índices'!$C$16</f>
        <v>16.33333333</v>
      </c>
      <c r="F4" s="29">
        <f t="shared" ref="F4:F6" si="2">D4-E4</f>
        <v>14.75541667</v>
      </c>
      <c r="G4" s="30">
        <f t="shared" ref="G4:G6" si="3">F4+$C$16</f>
        <v>223.2383226</v>
      </c>
    </row>
    <row r="5">
      <c r="A5" s="1"/>
      <c r="B5" s="8" t="s">
        <v>31</v>
      </c>
      <c r="C5" s="23">
        <f>Plantel!G5*'Índices'!$C$15</f>
        <v>5.54625</v>
      </c>
      <c r="D5" s="23">
        <f t="shared" si="1"/>
        <v>38.82375</v>
      </c>
      <c r="E5" s="23">
        <f>(Plantel!E5-Plantel!F5)*7/12*'Índices'!$C$16</f>
        <v>16.33333333</v>
      </c>
      <c r="F5" s="29">
        <f t="shared" si="2"/>
        <v>22.49041667</v>
      </c>
      <c r="G5" s="30">
        <f t="shared" si="3"/>
        <v>230.9733226</v>
      </c>
    </row>
    <row r="6">
      <c r="A6" s="1"/>
      <c r="B6" s="31" t="s">
        <v>33</v>
      </c>
      <c r="C6" s="36">
        <f>Plantel!G6*'Índices'!$C$15</f>
        <v>6.31125</v>
      </c>
      <c r="D6" s="36">
        <f t="shared" si="1"/>
        <v>44.17875</v>
      </c>
      <c r="E6" s="36">
        <f>(Plantel!E6-Plantel!F6)*7/12*'Índices'!$C$16</f>
        <v>16.33333333</v>
      </c>
      <c r="F6" s="38">
        <f t="shared" si="2"/>
        <v>27.84541667</v>
      </c>
      <c r="G6" s="39">
        <f t="shared" si="3"/>
        <v>236.3283226</v>
      </c>
    </row>
    <row r="8">
      <c r="A8" s="40"/>
      <c r="B8" s="11" t="s">
        <v>34</v>
      </c>
      <c r="C8" s="15"/>
    </row>
    <row r="9">
      <c r="A9" s="1"/>
      <c r="B9" s="8" t="s">
        <v>35</v>
      </c>
      <c r="C9" s="41">
        <v>30.0</v>
      </c>
    </row>
    <row r="10">
      <c r="A10" s="1"/>
      <c r="B10" s="8" t="s">
        <v>36</v>
      </c>
      <c r="C10" s="41">
        <v>50.0</v>
      </c>
    </row>
    <row r="11">
      <c r="A11" s="1"/>
      <c r="B11" s="8" t="s">
        <v>37</v>
      </c>
      <c r="C11" s="41">
        <v>20.0</v>
      </c>
    </row>
    <row r="12">
      <c r="A12" s="1"/>
      <c r="B12" s="8" t="s">
        <v>38</v>
      </c>
      <c r="C12" s="42">
        <f>((((6590*2)+3690)/3)/52)</f>
        <v>108.1410256</v>
      </c>
    </row>
    <row r="13">
      <c r="A13" s="1"/>
      <c r="B13" s="8" t="s">
        <v>39</v>
      </c>
      <c r="C13" s="42">
        <f>((((25000)/10)/52))</f>
        <v>48.07692308</v>
      </c>
    </row>
    <row r="14">
      <c r="A14" s="1"/>
      <c r="B14" s="8" t="s">
        <v>40</v>
      </c>
      <c r="C14" s="42">
        <f>1600*12/52</f>
        <v>369.2307692</v>
      </c>
    </row>
    <row r="15">
      <c r="A15" s="1"/>
      <c r="B15" s="8" t="s">
        <v>41</v>
      </c>
      <c r="C15" s="42">
        <f>SUM(C9:C14)</f>
        <v>625.4487179</v>
      </c>
    </row>
    <row r="16">
      <c r="A16" s="1"/>
      <c r="B16" s="31" t="s">
        <v>42</v>
      </c>
      <c r="C16" s="43">
        <f>C15/3</f>
        <v>208.482906</v>
      </c>
    </row>
    <row r="17">
      <c r="G17" s="44"/>
    </row>
    <row r="18">
      <c r="A18" s="40"/>
      <c r="B18" s="11" t="s">
        <v>43</v>
      </c>
      <c r="C18" s="45"/>
      <c r="D18" s="12" t="s">
        <v>44</v>
      </c>
      <c r="E18" s="2" t="s">
        <v>45</v>
      </c>
      <c r="F18" s="12" t="s">
        <v>46</v>
      </c>
      <c r="G18" s="46">
        <f>sum(G19:G21)</f>
        <v>65.46003205</v>
      </c>
    </row>
    <row r="19">
      <c r="A19" s="1"/>
      <c r="B19" s="8" t="s">
        <v>20</v>
      </c>
      <c r="C19" s="47">
        <f>'Incubação'!D5</f>
        <v>47</v>
      </c>
      <c r="D19" s="48">
        <f t="shared" ref="D19:D21" si="4">G4/C19</f>
        <v>4.749751546</v>
      </c>
      <c r="E19" s="49">
        <v>6.0</v>
      </c>
      <c r="F19" s="50">
        <f t="shared" ref="F19:F21" si="5">E19-D19</f>
        <v>1.250248454</v>
      </c>
      <c r="G19" s="51">
        <f t="shared" ref="G19:G21" si="6">F19*C19</f>
        <v>58.76167735</v>
      </c>
    </row>
    <row r="20">
      <c r="A20" s="1"/>
      <c r="B20" s="8" t="s">
        <v>31</v>
      </c>
      <c r="C20" s="47">
        <f>'Incubação'!D6</f>
        <v>42</v>
      </c>
      <c r="D20" s="48">
        <f t="shared" si="4"/>
        <v>5.499364825</v>
      </c>
      <c r="E20" s="49">
        <v>6.0</v>
      </c>
      <c r="F20" s="50">
        <f t="shared" si="5"/>
        <v>0.500635175</v>
      </c>
      <c r="G20" s="51">
        <f t="shared" si="6"/>
        <v>21.02667735</v>
      </c>
    </row>
    <row r="21">
      <c r="A21" s="1"/>
      <c r="B21" s="31" t="s">
        <v>33</v>
      </c>
      <c r="C21" s="52">
        <f>'Incubação'!D7</f>
        <v>37</v>
      </c>
      <c r="D21" s="53">
        <f t="shared" si="4"/>
        <v>6.387251964</v>
      </c>
      <c r="E21" s="54">
        <v>6.0</v>
      </c>
      <c r="F21" s="55">
        <f t="shared" si="5"/>
        <v>-0.3872519635</v>
      </c>
      <c r="G21" s="56">
        <f t="shared" si="6"/>
        <v>-14.32832265</v>
      </c>
    </row>
    <row r="22">
      <c r="G22" s="44"/>
    </row>
    <row r="23">
      <c r="A23" s="40"/>
      <c r="B23" s="11" t="s">
        <v>47</v>
      </c>
      <c r="C23" s="45"/>
      <c r="D23" s="6" t="s">
        <v>44</v>
      </c>
      <c r="E23" s="2" t="s">
        <v>45</v>
      </c>
      <c r="F23" s="12" t="s">
        <v>46</v>
      </c>
      <c r="G23" s="46">
        <f>sum(G24:G26)</f>
        <v>-12.53996795</v>
      </c>
    </row>
    <row r="24">
      <c r="A24" s="1"/>
      <c r="B24" s="8" t="s">
        <v>20</v>
      </c>
      <c r="C24" s="21">
        <f t="shared" ref="C24:C26" si="7">round((C19*0.9),0)</f>
        <v>42</v>
      </c>
      <c r="D24" s="57">
        <f t="shared" ref="D24:D26" si="8">G4/C24</f>
        <v>5.315198158</v>
      </c>
      <c r="E24" s="49">
        <v>6.0</v>
      </c>
      <c r="F24" s="50">
        <f t="shared" ref="F24:F26" si="9">E24-D24</f>
        <v>0.6848018417</v>
      </c>
      <c r="G24" s="51">
        <f t="shared" ref="G24:G26" si="10">F24*C24</f>
        <v>28.76167735</v>
      </c>
    </row>
    <row r="25">
      <c r="A25" s="1"/>
      <c r="B25" s="8" t="s">
        <v>31</v>
      </c>
      <c r="C25" s="21">
        <f t="shared" si="7"/>
        <v>38</v>
      </c>
      <c r="D25" s="57">
        <f t="shared" si="8"/>
        <v>6.078245333</v>
      </c>
      <c r="E25" s="49">
        <v>6.0</v>
      </c>
      <c r="F25" s="50">
        <f t="shared" si="9"/>
        <v>-0.07824533288</v>
      </c>
      <c r="G25" s="51">
        <f t="shared" si="10"/>
        <v>-2.97332265</v>
      </c>
    </row>
    <row r="26">
      <c r="A26" s="1"/>
      <c r="B26" s="31" t="s">
        <v>33</v>
      </c>
      <c r="C26" s="33">
        <f t="shared" si="7"/>
        <v>33</v>
      </c>
      <c r="D26" s="58">
        <f t="shared" si="8"/>
        <v>7.161464323</v>
      </c>
      <c r="E26" s="54">
        <v>6.0</v>
      </c>
      <c r="F26" s="55">
        <f t="shared" si="9"/>
        <v>-1.161464323</v>
      </c>
      <c r="G26" s="56">
        <f t="shared" si="10"/>
        <v>-38.32832265</v>
      </c>
    </row>
    <row r="27">
      <c r="G27" s="44"/>
    </row>
    <row r="29">
      <c r="A29" s="1"/>
      <c r="B29" s="59" t="s">
        <v>48</v>
      </c>
      <c r="C29" s="60">
        <f>G18</f>
        <v>65.46003205</v>
      </c>
    </row>
    <row r="30">
      <c r="A30" s="1"/>
      <c r="B30" s="61" t="s">
        <v>49</v>
      </c>
      <c r="C30" s="62">
        <f>G23</f>
        <v>-12.53996795</v>
      </c>
    </row>
    <row r="31">
      <c r="A31" s="1"/>
      <c r="B31" s="61" t="s">
        <v>50</v>
      </c>
      <c r="C31" s="62">
        <f>C29-C30</f>
        <v>78</v>
      </c>
    </row>
    <row r="32">
      <c r="A32" s="1"/>
      <c r="B32" s="63" t="s">
        <v>51</v>
      </c>
      <c r="C32" s="64">
        <f>C31*52</f>
        <v>4056</v>
      </c>
    </row>
  </sheetData>
  <mergeCells count="3">
    <mergeCell ref="B8:C8"/>
    <mergeCell ref="B18:C18"/>
    <mergeCell ref="B23:C2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2" width="13.5"/>
  </cols>
  <sheetData>
    <row r="3">
      <c r="A3" s="1"/>
      <c r="B3" s="11" t="s">
        <v>9</v>
      </c>
      <c r="C3" s="13"/>
      <c r="D3" s="15"/>
    </row>
    <row r="4">
      <c r="B4" s="17"/>
      <c r="C4" s="10" t="s">
        <v>23</v>
      </c>
      <c r="D4" s="19" t="s">
        <v>25</v>
      </c>
    </row>
    <row r="5">
      <c r="A5" s="1"/>
      <c r="B5" s="8" t="s">
        <v>26</v>
      </c>
      <c r="C5" s="21">
        <f>Plantel!F4*7</f>
        <v>63</v>
      </c>
      <c r="D5" s="27">
        <f>round((C5*'Índices'!$C$13),0)</f>
        <v>47</v>
      </c>
    </row>
    <row r="6">
      <c r="A6" s="1"/>
      <c r="B6" s="8" t="s">
        <v>29</v>
      </c>
      <c r="C6" s="21">
        <f>Plantel!F5*7</f>
        <v>56</v>
      </c>
      <c r="D6" s="27">
        <f>round((C6*'Índices'!$C$13),0)</f>
        <v>42</v>
      </c>
    </row>
    <row r="7">
      <c r="A7" s="1"/>
      <c r="B7" s="8" t="s">
        <v>30</v>
      </c>
      <c r="C7" s="21">
        <f>Plantel!F6*7</f>
        <v>49</v>
      </c>
      <c r="D7" s="27">
        <f>round((C7*'Índices'!$C$13),0)</f>
        <v>37</v>
      </c>
    </row>
    <row r="8">
      <c r="A8" s="1"/>
      <c r="B8" s="31" t="s">
        <v>32</v>
      </c>
      <c r="C8" s="33">
        <f>SUM(C5:C7)</f>
        <v>168</v>
      </c>
      <c r="D8" s="35">
        <f>round((C8*'Índices'!$C$13),0)</f>
        <v>126</v>
      </c>
    </row>
  </sheetData>
  <mergeCells count="1">
    <mergeCell ref="B3:D3"/>
  </mergeCells>
  <drawing r:id="rId1"/>
</worksheet>
</file>